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i Hatcher\Desktop\ALL UNSYNCED OD LIBRARIES\PRED\Companion web site\Chapter 6\"/>
    </mc:Choice>
  </mc:AlternateContent>
  <xr:revisionPtr revIDLastSave="0" documentId="13_ncr:1_{5F7C7D92-9D0A-406A-940C-97095EB10837}" xr6:coauthVersionLast="47" xr6:coauthVersionMax="47" xr10:uidLastSave="{00000000-0000-0000-0000-000000000000}"/>
  <bookViews>
    <workbookView xWindow="-110" yWindow="-110" windowWidth="19420" windowHeight="10420" xr2:uid="{633496B8-8F94-5440-B974-F4BE8BB197C3}"/>
  </bookViews>
  <sheets>
    <sheet name="Sheet1" sheetId="1" r:id="rId1"/>
  </sheets>
  <definedNames>
    <definedName name="_xlnm.Print_Area" localSheetId="0">Sheet1!$A$1:$J$45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41" i="1"/>
  <c r="E40" i="1"/>
  <c r="E39" i="1"/>
  <c r="G21" i="1"/>
  <c r="G15" i="1"/>
  <c r="G42" i="1"/>
  <c r="H42" i="1"/>
  <c r="G43" i="1"/>
  <c r="H43" i="1"/>
  <c r="G44" i="1"/>
  <c r="H44" i="1"/>
  <c r="F44" i="1"/>
  <c r="F43" i="1"/>
  <c r="F42" i="1"/>
  <c r="G32" i="1"/>
  <c r="G33" i="1"/>
  <c r="G34" i="1"/>
  <c r="H34" i="1"/>
  <c r="G35" i="1"/>
  <c r="H35" i="1"/>
  <c r="G36" i="1"/>
  <c r="H36" i="1"/>
  <c r="F36" i="1"/>
  <c r="F35" i="1"/>
  <c r="F34" i="1"/>
  <c r="F33" i="1"/>
  <c r="F32" i="1"/>
  <c r="H29" i="1"/>
  <c r="G29" i="1"/>
  <c r="C28" i="1"/>
  <c r="C23" i="1"/>
  <c r="C17" i="1"/>
  <c r="H24" i="1"/>
  <c r="G24" i="1"/>
  <c r="G18" i="1"/>
  <c r="H18" i="1"/>
  <c r="J16" i="1"/>
  <c r="J34" i="1" s="1"/>
  <c r="F15" i="1"/>
  <c r="F8" i="1"/>
  <c r="J7" i="1"/>
  <c r="J31" i="1" s="1"/>
  <c r="I7" i="1"/>
  <c r="I31" i="1" s="1"/>
  <c r="H7" i="1"/>
  <c r="H31" i="1" s="1"/>
  <c r="G7" i="1"/>
  <c r="G31" i="1" s="1"/>
  <c r="F7" i="1"/>
  <c r="D4" i="1"/>
  <c r="J22" i="1" l="1"/>
  <c r="J23" i="1" s="1"/>
  <c r="J17" i="1"/>
  <c r="F45" i="1"/>
  <c r="E7" i="1"/>
  <c r="G45" i="1"/>
  <c r="G37" i="1"/>
  <c r="H45" i="1"/>
  <c r="F31" i="1"/>
  <c r="F9" i="1"/>
  <c r="J35" i="1" l="1"/>
  <c r="F37" i="1"/>
  <c r="E31" i="1"/>
  <c r="J18" i="1"/>
  <c r="J42" i="1"/>
  <c r="J24" i="1" l="1"/>
  <c r="J43" i="1"/>
  <c r="G14" i="1" l="1"/>
  <c r="G20" i="1" s="1"/>
  <c r="G26" i="1" s="1"/>
  <c r="F12" i="1"/>
  <c r="G6" i="1" s="1"/>
  <c r="G8" i="1" s="1"/>
  <c r="G9" i="1" l="1"/>
  <c r="G12" i="1" s="1"/>
  <c r="H6" i="1" s="1"/>
  <c r="H8" i="1" l="1"/>
  <c r="H10" i="1" l="1"/>
  <c r="H11" i="1" s="1"/>
  <c r="I11" i="1" s="1"/>
  <c r="H9" i="1"/>
  <c r="H32" i="1" l="1"/>
  <c r="H14" i="1"/>
  <c r="H20" i="1" s="1"/>
  <c r="H15" i="1"/>
  <c r="H33" i="1"/>
  <c r="H12" i="1"/>
  <c r="I6" i="1" s="1"/>
  <c r="I8" i="1" l="1"/>
  <c r="I10" i="1" s="1"/>
  <c r="H26" i="1"/>
  <c r="H21" i="1"/>
  <c r="H37" i="1"/>
  <c r="I9" i="1" l="1"/>
  <c r="I32" i="1"/>
  <c r="I14" i="1"/>
  <c r="I16" i="1" s="1"/>
  <c r="I15" i="1" l="1"/>
  <c r="I12" i="1"/>
  <c r="J6" i="1" s="1"/>
  <c r="J8" i="1" s="1"/>
  <c r="J10" i="1" s="1"/>
  <c r="I33" i="1"/>
  <c r="I17" i="1"/>
  <c r="I18" i="1" s="1"/>
  <c r="E8" i="1" l="1"/>
  <c r="J9" i="1"/>
  <c r="I21" i="1"/>
  <c r="E15" i="1"/>
  <c r="J32" i="1"/>
  <c r="E32" i="1" s="1"/>
  <c r="E10" i="1"/>
  <c r="J11" i="1"/>
  <c r="I34" i="1"/>
  <c r="E34" i="1" s="1"/>
  <c r="E16" i="1"/>
  <c r="E17" i="1"/>
  <c r="I42" i="1"/>
  <c r="E42" i="1" s="1"/>
  <c r="D15" i="1"/>
  <c r="J12" i="1" l="1"/>
  <c r="E21" i="1"/>
  <c r="D21" i="1"/>
  <c r="J33" i="1"/>
  <c r="E33" i="1" s="1"/>
  <c r="E11" i="1"/>
  <c r="J14" i="1"/>
  <c r="I20" i="1"/>
  <c r="E18" i="1"/>
  <c r="I22" i="1" l="1"/>
  <c r="J20" i="1"/>
  <c r="J26" i="1" s="1"/>
  <c r="J27" i="1" s="1"/>
  <c r="E14" i="1"/>
  <c r="J36" i="1" l="1"/>
  <c r="J37" i="1" s="1"/>
  <c r="J28" i="1"/>
  <c r="E22" i="1"/>
  <c r="I23" i="1"/>
  <c r="I35" i="1"/>
  <c r="E35" i="1" s="1"/>
  <c r="E20" i="1"/>
  <c r="J29" i="1" l="1"/>
  <c r="J44" i="1"/>
  <c r="J45" i="1" s="1"/>
  <c r="I24" i="1"/>
  <c r="I43" i="1"/>
  <c r="E43" i="1" s="1"/>
  <c r="E23" i="1"/>
  <c r="I26" i="1" l="1"/>
  <c r="E24" i="1"/>
  <c r="I27" i="1" l="1"/>
  <c r="E27" i="1" s="1"/>
  <c r="E26" i="1"/>
  <c r="I36" i="1" l="1"/>
  <c r="I28" i="1"/>
  <c r="E28" i="1" s="1"/>
  <c r="I37" i="1" l="1"/>
  <c r="E36" i="1"/>
  <c r="I29" i="1"/>
  <c r="E29" i="1" s="1"/>
  <c r="I44" i="1"/>
  <c r="I45" i="1" l="1"/>
  <c r="E45" i="1" s="1"/>
  <c r="E44" i="1"/>
  <c r="D37" i="1"/>
  <c r="E37" i="1"/>
</calcChain>
</file>

<file path=xl/sharedStrings.xml><?xml version="1.0" encoding="utf-8"?>
<sst xmlns="http://schemas.openxmlformats.org/spreadsheetml/2006/main" count="53" uniqueCount="46">
  <si>
    <t>Input</t>
  </si>
  <si>
    <t>IRR</t>
  </si>
  <si>
    <t>Total</t>
  </si>
  <si>
    <t>Year 0</t>
  </si>
  <si>
    <t>Year 1</t>
  </si>
  <si>
    <t>Year 2</t>
  </si>
  <si>
    <t>Year 3</t>
  </si>
  <si>
    <t>Year 4</t>
  </si>
  <si>
    <t>Subtotal</t>
  </si>
  <si>
    <t>Cash flows to investor and sponsor</t>
  </si>
  <si>
    <t>Development cash flows</t>
  </si>
  <si>
    <t>Preferred return</t>
  </si>
  <si>
    <t>Beginning balance</t>
  </si>
  <si>
    <t>Equity investment</t>
  </si>
  <si>
    <t>Preferred return (cumulative)</t>
  </si>
  <si>
    <t>Preferred return paid to investor</t>
  </si>
  <si>
    <t>Equity repayment to investor</t>
  </si>
  <si>
    <t>Ending balance</t>
  </si>
  <si>
    <t>Tier 1: Profit sharing until investor receives a 15% IRR</t>
  </si>
  <si>
    <t>Cash available for tier 1 distribution</t>
  </si>
  <si>
    <t>Tier 1 profit share to investor</t>
  </si>
  <si>
    <t>Tier 2 profit share to investor</t>
  </si>
  <si>
    <t>Tier 3 profit share to investor</t>
  </si>
  <si>
    <t>Tier 1 profit share to sponsor</t>
  </si>
  <si>
    <t>Tier 2 profit share to sponsor</t>
  </si>
  <si>
    <t>Tier 3 profit share to sponsor</t>
  </si>
  <si>
    <t>Tier 1 cash flows for investor to achieve 15% return</t>
  </si>
  <si>
    <t>Tier 1 total profit shares</t>
  </si>
  <si>
    <t>Tier 2: Profit sharing until investor receives a 20% IRR</t>
  </si>
  <si>
    <t>Cash available for tier 2 distribution</t>
  </si>
  <si>
    <t>Tier 2 total profit shares</t>
  </si>
  <si>
    <t>Cash available for tier 3 distribution</t>
  </si>
  <si>
    <t>Tier 3: Profit sharing after investor receives a 20% IRR</t>
  </si>
  <si>
    <t>Investor summary</t>
  </si>
  <si>
    <t>investor's equity investment</t>
  </si>
  <si>
    <t>Preferred return to investor</t>
  </si>
  <si>
    <t>Sponsor summary</t>
  </si>
  <si>
    <t>Sponsor's equity investment</t>
  </si>
  <si>
    <t>Preferred return to sponsor</t>
  </si>
  <si>
    <t>Equity repayment to sponsor</t>
  </si>
  <si>
    <t>Sponsor total</t>
  </si>
  <si>
    <t>Investor total</t>
  </si>
  <si>
    <t>Tier 3 total profit shares</t>
  </si>
  <si>
    <t>Tier 2 cash flows for investor to achieve 20% return</t>
  </si>
  <si>
    <t>Note: IRR = internal rate of return.</t>
  </si>
  <si>
    <t>FIGURE B | Lookback Return with Sliding Profit Split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</si>
</sst>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Roboto"/>
    </font>
    <font>
      <b/>
      <sz val="12"/>
      <color theme="1"/>
      <name val="Roboto"/>
    </font>
    <font>
      <b/>
      <sz val="10"/>
      <color theme="1"/>
      <name val="Roboto"/>
    </font>
    <font>
      <sz val="10"/>
      <color theme="1"/>
      <name val="Roboto"/>
    </font>
    <font>
      <b/>
      <sz val="10"/>
      <color theme="4"/>
      <name val="Roboto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164" fontId="2" fillId="0" borderId="0" xfId="1" applyNumberFormat="1" applyFont="1"/>
    <xf numFmtId="37" fontId="2" fillId="0" borderId="0" xfId="0" applyNumberFormat="1" applyFont="1"/>
    <xf numFmtId="0" fontId="4" fillId="0" borderId="0" xfId="0" applyFont="1"/>
    <xf numFmtId="0" fontId="5" fillId="0" borderId="0" xfId="0" applyFont="1"/>
    <xf numFmtId="164" fontId="5" fillId="0" borderId="0" xfId="1" applyNumberFormat="1" applyFont="1"/>
    <xf numFmtId="37" fontId="5" fillId="0" borderId="0" xfId="0" applyNumberFormat="1" applyFont="1"/>
    <xf numFmtId="0" fontId="4" fillId="2" borderId="0" xfId="0" applyFont="1" applyFill="1" applyBorder="1"/>
    <xf numFmtId="0" fontId="4" fillId="2" borderId="0" xfId="0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37" fontId="4" fillId="2" borderId="0" xfId="0" applyNumberFormat="1" applyFont="1" applyFill="1" applyBorder="1" applyAlignment="1">
      <alignment horizontal="right"/>
    </xf>
    <xf numFmtId="0" fontId="4" fillId="0" borderId="0" xfId="0" applyFont="1" applyBorder="1"/>
    <xf numFmtId="0" fontId="4" fillId="3" borderId="0" xfId="0" applyFont="1" applyFill="1" applyBorder="1"/>
    <xf numFmtId="164" fontId="4" fillId="3" borderId="0" xfId="1" applyNumberFormat="1" applyFont="1" applyFill="1" applyBorder="1"/>
    <xf numFmtId="37" fontId="4" fillId="3" borderId="0" xfId="0" applyNumberFormat="1" applyFont="1" applyFill="1" applyBorder="1"/>
    <xf numFmtId="164" fontId="4" fillId="2" borderId="0" xfId="1" applyNumberFormat="1" applyFont="1" applyFill="1" applyBorder="1"/>
    <xf numFmtId="37" fontId="4" fillId="2" borderId="0" xfId="0" applyNumberFormat="1" applyFont="1" applyFill="1" applyBorder="1"/>
    <xf numFmtId="37" fontId="6" fillId="2" borderId="0" xfId="0" applyNumberFormat="1" applyFont="1" applyFill="1" applyBorder="1"/>
    <xf numFmtId="0" fontId="5" fillId="3" borderId="0" xfId="0" applyFont="1" applyFill="1" applyBorder="1"/>
    <xf numFmtId="164" fontId="5" fillId="3" borderId="0" xfId="1" applyNumberFormat="1" applyFont="1" applyFill="1" applyBorder="1"/>
    <xf numFmtId="37" fontId="5" fillId="3" borderId="0" xfId="0" applyNumberFormat="1" applyFont="1" applyFill="1" applyBorder="1"/>
    <xf numFmtId="0" fontId="5" fillId="0" borderId="0" xfId="0" applyFont="1" applyBorder="1"/>
    <xf numFmtId="0" fontId="5" fillId="2" borderId="0" xfId="0" applyFont="1" applyFill="1" applyBorder="1"/>
    <xf numFmtId="164" fontId="5" fillId="2" borderId="0" xfId="1" applyNumberFormat="1" applyFont="1" applyFill="1" applyBorder="1"/>
    <xf numFmtId="37" fontId="5" fillId="2" borderId="0" xfId="0" applyNumberFormat="1" applyFont="1" applyFill="1" applyBorder="1"/>
    <xf numFmtId="164" fontId="5" fillId="3" borderId="0" xfId="0" applyNumberFormat="1" applyFont="1" applyFill="1" applyBorder="1"/>
    <xf numFmtId="164" fontId="5" fillId="2" borderId="0" xfId="0" applyNumberFormat="1" applyFont="1" applyFill="1" applyBorder="1"/>
    <xf numFmtId="0" fontId="5" fillId="0" borderId="0" xfId="0" applyFont="1" applyFill="1" applyBorder="1"/>
    <xf numFmtId="0" fontId="4" fillId="0" borderId="0" xfId="0" applyFont="1" applyFill="1" applyBorder="1"/>
    <xf numFmtId="0" fontId="3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0E442-F12E-0B43-B9F1-5A2DFA98D856}">
  <sheetPr>
    <pageSetUpPr fitToPage="1"/>
  </sheetPr>
  <dimension ref="A1:J47"/>
  <sheetViews>
    <sheetView tabSelected="1" zoomScale="110" zoomScaleNormal="110" workbookViewId="0">
      <selection activeCell="B9" sqref="B9"/>
    </sheetView>
  </sheetViews>
  <sheetFormatPr defaultColWidth="10.83203125" defaultRowHeight="15.5" x14ac:dyDescent="0.35"/>
  <cols>
    <col min="1" max="1" width="4" style="1" customWidth="1"/>
    <col min="2" max="2" width="33.5" style="1" customWidth="1"/>
    <col min="3" max="3" width="11.33203125" style="1" customWidth="1"/>
    <col min="4" max="4" width="8.83203125" style="2" customWidth="1"/>
    <col min="5" max="10" width="12" style="3" customWidth="1"/>
    <col min="11" max="16384" width="10.83203125" style="1"/>
  </cols>
  <sheetData>
    <row r="1" spans="1:10" x14ac:dyDescent="0.35">
      <c r="A1" s="30" t="s">
        <v>45</v>
      </c>
    </row>
    <row r="2" spans="1:10" s="5" customFormat="1" ht="16" customHeight="1" x14ac:dyDescent="0.3">
      <c r="A2" s="4"/>
      <c r="D2" s="6"/>
      <c r="E2" s="7"/>
      <c r="F2" s="7"/>
      <c r="G2" s="7"/>
      <c r="H2" s="7"/>
      <c r="I2" s="7"/>
      <c r="J2" s="7"/>
    </row>
    <row r="3" spans="1:10" s="12" customFormat="1" ht="13" x14ac:dyDescent="0.3">
      <c r="A3" s="8">
        <v>1</v>
      </c>
      <c r="B3" s="8" t="s">
        <v>9</v>
      </c>
      <c r="C3" s="9" t="s">
        <v>0</v>
      </c>
      <c r="D3" s="10" t="s">
        <v>1</v>
      </c>
      <c r="E3" s="11" t="s">
        <v>2</v>
      </c>
      <c r="F3" s="11" t="s">
        <v>3</v>
      </c>
      <c r="G3" s="11" t="s">
        <v>4</v>
      </c>
      <c r="H3" s="11" t="s">
        <v>5</v>
      </c>
      <c r="I3" s="11" t="s">
        <v>6</v>
      </c>
      <c r="J3" s="11" t="s">
        <v>7</v>
      </c>
    </row>
    <row r="4" spans="1:10" s="12" customFormat="1" ht="13" x14ac:dyDescent="0.3">
      <c r="A4" s="13">
        <v>2</v>
      </c>
      <c r="B4" s="13" t="s">
        <v>10</v>
      </c>
      <c r="C4" s="13"/>
      <c r="D4" s="14">
        <f>IRR(F4:J4)</f>
        <v>0.38810704934342888</v>
      </c>
      <c r="E4" s="15">
        <f>SUM(F4:J4)</f>
        <v>1900000</v>
      </c>
      <c r="F4" s="15">
        <v>-1000000</v>
      </c>
      <c r="G4" s="15">
        <v>0</v>
      </c>
      <c r="H4" s="15">
        <v>500000</v>
      </c>
      <c r="I4" s="15">
        <v>900000</v>
      </c>
      <c r="J4" s="15">
        <v>1500000</v>
      </c>
    </row>
    <row r="5" spans="1:10" s="12" customFormat="1" ht="13" x14ac:dyDescent="0.3">
      <c r="A5" s="8">
        <v>3</v>
      </c>
      <c r="B5" s="8" t="s">
        <v>11</v>
      </c>
      <c r="C5" s="8"/>
      <c r="D5" s="16"/>
      <c r="E5" s="17"/>
      <c r="F5" s="18"/>
      <c r="G5" s="18"/>
      <c r="H5" s="18"/>
      <c r="I5" s="18"/>
      <c r="J5" s="18"/>
    </row>
    <row r="6" spans="1:10" s="22" customFormat="1" ht="13" x14ac:dyDescent="0.3">
      <c r="A6" s="19">
        <v>4</v>
      </c>
      <c r="B6" s="19" t="s">
        <v>12</v>
      </c>
      <c r="C6" s="19"/>
      <c r="D6" s="20"/>
      <c r="E6" s="21"/>
      <c r="F6" s="21">
        <v>0</v>
      </c>
      <c r="G6" s="21">
        <f>F12</f>
        <v>1000000</v>
      </c>
      <c r="H6" s="21">
        <f t="shared" ref="H6:J6" si="0">G12</f>
        <v>1100000</v>
      </c>
      <c r="I6" s="21">
        <f t="shared" si="0"/>
        <v>710000</v>
      </c>
      <c r="J6" s="21">
        <f t="shared" si="0"/>
        <v>0</v>
      </c>
    </row>
    <row r="7" spans="1:10" s="22" customFormat="1" ht="13" x14ac:dyDescent="0.3">
      <c r="A7" s="23">
        <v>5</v>
      </c>
      <c r="B7" s="23" t="s">
        <v>13</v>
      </c>
      <c r="C7" s="23"/>
      <c r="D7" s="24"/>
      <c r="E7" s="25">
        <f>SUM(F7:J7)</f>
        <v>1000000</v>
      </c>
      <c r="F7" s="25">
        <f>IF((F4&lt;0),-F4,0)</f>
        <v>1000000</v>
      </c>
      <c r="G7" s="25">
        <f>IF((G4&lt;0),-G4,0)</f>
        <v>0</v>
      </c>
      <c r="H7" s="25">
        <f>IF((H4&lt;0),-H4,0)</f>
        <v>0</v>
      </c>
      <c r="I7" s="25">
        <f>IF((I4&lt;0),-I4,0)</f>
        <v>0</v>
      </c>
      <c r="J7" s="25">
        <f>IF((J4&lt;0),-J4,0)</f>
        <v>0</v>
      </c>
    </row>
    <row r="8" spans="1:10" s="22" customFormat="1" ht="13" x14ac:dyDescent="0.3">
      <c r="A8" s="19">
        <v>6</v>
      </c>
      <c r="B8" s="19" t="s">
        <v>14</v>
      </c>
      <c r="C8" s="20">
        <v>0.1</v>
      </c>
      <c r="D8" s="20"/>
      <c r="E8" s="21">
        <f>SUM(F8:J8)</f>
        <v>281000</v>
      </c>
      <c r="F8" s="21">
        <f>F6*$C$8</f>
        <v>0</v>
      </c>
      <c r="G8" s="21">
        <f>G6*$C$8</f>
        <v>100000</v>
      </c>
      <c r="H8" s="21">
        <f>H6*$C$8</f>
        <v>110000</v>
      </c>
      <c r="I8" s="21">
        <f>I6*$C$8</f>
        <v>71000</v>
      </c>
      <c r="J8" s="21">
        <f>J6*$C$8</f>
        <v>0</v>
      </c>
    </row>
    <row r="9" spans="1:10" s="22" customFormat="1" ht="13" x14ac:dyDescent="0.3">
      <c r="A9" s="23">
        <v>7</v>
      </c>
      <c r="B9" s="23" t="s">
        <v>8</v>
      </c>
      <c r="C9" s="23"/>
      <c r="D9" s="24"/>
      <c r="E9" s="25"/>
      <c r="F9" s="25">
        <f>SUM(F6:F8)</f>
        <v>1000000</v>
      </c>
      <c r="G9" s="25">
        <f>SUM(G6:G8)</f>
        <v>1100000</v>
      </c>
      <c r="H9" s="25">
        <f t="shared" ref="H9:J9" si="1">SUM(H6:H8)</f>
        <v>1210000</v>
      </c>
      <c r="I9" s="25">
        <f>SUM(I6:I8)</f>
        <v>781000</v>
      </c>
      <c r="J9" s="25">
        <f t="shared" si="1"/>
        <v>0</v>
      </c>
    </row>
    <row r="10" spans="1:10" s="22" customFormat="1" ht="13" x14ac:dyDescent="0.3">
      <c r="A10" s="19">
        <v>8</v>
      </c>
      <c r="B10" s="19" t="s">
        <v>15</v>
      </c>
      <c r="C10" s="19"/>
      <c r="D10" s="20"/>
      <c r="E10" s="21">
        <f>SUM(F10:J10)</f>
        <v>181000</v>
      </c>
      <c r="F10" s="21">
        <v>0</v>
      </c>
      <c r="G10" s="21">
        <v>0</v>
      </c>
      <c r="H10" s="21">
        <f>IF(H8&lt;H4,H8,H4)</f>
        <v>110000</v>
      </c>
      <c r="I10" s="21">
        <f>IF(I8&lt;I4,I8,I4)</f>
        <v>71000</v>
      </c>
      <c r="J10" s="21">
        <f>IF(J8&lt;J4,J8,J4)</f>
        <v>0</v>
      </c>
    </row>
    <row r="11" spans="1:10" s="22" customFormat="1" ht="13" x14ac:dyDescent="0.3">
      <c r="A11" s="23">
        <v>9</v>
      </c>
      <c r="B11" s="23" t="s">
        <v>16</v>
      </c>
      <c r="C11" s="23"/>
      <c r="D11" s="24"/>
      <c r="E11" s="25">
        <f>SUM(F11:J11)</f>
        <v>1100000</v>
      </c>
      <c r="F11" s="25">
        <v>0</v>
      </c>
      <c r="G11" s="25">
        <v>0</v>
      </c>
      <c r="H11" s="25">
        <f>IF(G6-G11&lt;H4,(G6-G11),(H4-H10))</f>
        <v>390000</v>
      </c>
      <c r="I11" s="25">
        <f>IF(H6-H11&lt;I4,(H6-H11),(I4-I10))</f>
        <v>710000</v>
      </c>
      <c r="J11" s="25">
        <f>IF(I6-I11&lt;J4,(I6-I11),(J4-J10))</f>
        <v>0</v>
      </c>
    </row>
    <row r="12" spans="1:10" s="22" customFormat="1" ht="13" x14ac:dyDescent="0.3">
      <c r="A12" s="19">
        <v>10</v>
      </c>
      <c r="B12" s="19" t="s">
        <v>17</v>
      </c>
      <c r="C12" s="19"/>
      <c r="D12" s="20"/>
      <c r="E12" s="21"/>
      <c r="F12" s="21">
        <f>SUM(F9:F11)</f>
        <v>1000000</v>
      </c>
      <c r="G12" s="21">
        <f>G9-G10-G11</f>
        <v>1100000</v>
      </c>
      <c r="H12" s="21">
        <f>H9-H10-H11</f>
        <v>710000</v>
      </c>
      <c r="I12" s="21">
        <f>I9-I10-I11</f>
        <v>0</v>
      </c>
      <c r="J12" s="21">
        <f>J9-J10-J11</f>
        <v>0</v>
      </c>
    </row>
    <row r="13" spans="1:10" s="12" customFormat="1" ht="13" x14ac:dyDescent="0.3">
      <c r="A13" s="8">
        <v>11</v>
      </c>
      <c r="B13" s="8" t="s">
        <v>18</v>
      </c>
      <c r="C13" s="8"/>
      <c r="D13" s="16"/>
      <c r="E13" s="17"/>
      <c r="F13" s="17"/>
      <c r="G13" s="17"/>
      <c r="H13" s="17"/>
      <c r="I13" s="17"/>
      <c r="J13" s="17"/>
    </row>
    <row r="14" spans="1:10" s="22" customFormat="1" ht="13" x14ac:dyDescent="0.3">
      <c r="A14" s="13">
        <v>12</v>
      </c>
      <c r="B14" s="13" t="s">
        <v>19</v>
      </c>
      <c r="C14" s="13"/>
      <c r="D14" s="14"/>
      <c r="E14" s="15">
        <f>SUM(F14:J14)</f>
        <v>1619000</v>
      </c>
      <c r="F14" s="15">
        <v>0</v>
      </c>
      <c r="G14" s="15">
        <f>G4-G10-G11</f>
        <v>0</v>
      </c>
      <c r="H14" s="15">
        <f>H4-H10-H11</f>
        <v>0</v>
      </c>
      <c r="I14" s="15">
        <f>I4-I10-I11</f>
        <v>119000</v>
      </c>
      <c r="J14" s="15">
        <f>J4-J10-J11</f>
        <v>1500000</v>
      </c>
    </row>
    <row r="15" spans="1:10" s="22" customFormat="1" ht="13" x14ac:dyDescent="0.3">
      <c r="A15" s="23">
        <v>13</v>
      </c>
      <c r="B15" s="23" t="s">
        <v>26</v>
      </c>
      <c r="C15" s="23"/>
      <c r="D15" s="24">
        <f>IRR(F15:J15)</f>
        <v>0.15000092425841038</v>
      </c>
      <c r="E15" s="25">
        <f>SUM(F15:J15)</f>
        <v>456330</v>
      </c>
      <c r="F15" s="25">
        <f>F4</f>
        <v>-1000000</v>
      </c>
      <c r="G15" s="25">
        <f>G10+G11</f>
        <v>0</v>
      </c>
      <c r="H15" s="25">
        <f>H10+H11</f>
        <v>500000</v>
      </c>
      <c r="I15" s="25">
        <f>I9+I16</f>
        <v>876200</v>
      </c>
      <c r="J15" s="25">
        <v>80130</v>
      </c>
    </row>
    <row r="16" spans="1:10" s="22" customFormat="1" ht="13" x14ac:dyDescent="0.3">
      <c r="A16" s="19">
        <v>14</v>
      </c>
      <c r="B16" s="19" t="s">
        <v>20</v>
      </c>
      <c r="C16" s="20">
        <v>0.8</v>
      </c>
      <c r="D16" s="20"/>
      <c r="E16" s="21">
        <f t="shared" ref="E16:E18" si="2">SUM(F16:J16)</f>
        <v>175330</v>
      </c>
      <c r="F16" s="21">
        <v>0</v>
      </c>
      <c r="G16" s="21">
        <v>0</v>
      </c>
      <c r="H16" s="21">
        <v>0</v>
      </c>
      <c r="I16" s="21">
        <f>I14*$C16</f>
        <v>95200</v>
      </c>
      <c r="J16" s="21">
        <f>J15</f>
        <v>80130</v>
      </c>
    </row>
    <row r="17" spans="1:10" s="22" customFormat="1" ht="13" x14ac:dyDescent="0.3">
      <c r="A17" s="23">
        <v>15</v>
      </c>
      <c r="B17" s="23" t="s">
        <v>23</v>
      </c>
      <c r="C17" s="24">
        <f>C18-C16</f>
        <v>0.19999999999999996</v>
      </c>
      <c r="D17" s="24"/>
      <c r="E17" s="25">
        <f t="shared" si="2"/>
        <v>43832.499999999993</v>
      </c>
      <c r="F17" s="25">
        <v>0</v>
      </c>
      <c r="G17" s="25">
        <v>0</v>
      </c>
      <c r="H17" s="25">
        <v>0</v>
      </c>
      <c r="I17" s="25">
        <f>(I16/C16)*$C17</f>
        <v>23799.999999999996</v>
      </c>
      <c r="J17" s="25">
        <f>(J16/C16)*$C17</f>
        <v>20032.499999999996</v>
      </c>
    </row>
    <row r="18" spans="1:10" s="22" customFormat="1" ht="13" x14ac:dyDescent="0.3">
      <c r="A18" s="19">
        <v>16</v>
      </c>
      <c r="B18" s="19" t="s">
        <v>27</v>
      </c>
      <c r="C18" s="26">
        <v>1</v>
      </c>
      <c r="D18" s="20"/>
      <c r="E18" s="21">
        <f t="shared" si="2"/>
        <v>219162.5</v>
      </c>
      <c r="F18" s="21">
        <v>0</v>
      </c>
      <c r="G18" s="21">
        <f t="shared" ref="G18:H18" si="3">SUM(G16:G17)</f>
        <v>0</v>
      </c>
      <c r="H18" s="21">
        <f t="shared" si="3"/>
        <v>0</v>
      </c>
      <c r="I18" s="21">
        <f>SUM(I16:I17)</f>
        <v>119000</v>
      </c>
      <c r="J18" s="21">
        <f>SUM(J16:J17)</f>
        <v>100162.5</v>
      </c>
    </row>
    <row r="19" spans="1:10" s="12" customFormat="1" ht="13" x14ac:dyDescent="0.3">
      <c r="A19" s="8">
        <v>17</v>
      </c>
      <c r="B19" s="8" t="s">
        <v>28</v>
      </c>
      <c r="C19" s="8"/>
      <c r="D19" s="16"/>
      <c r="E19" s="17"/>
      <c r="F19" s="17"/>
      <c r="G19" s="17"/>
      <c r="H19" s="17"/>
      <c r="I19" s="17"/>
      <c r="J19" s="17"/>
    </row>
    <row r="20" spans="1:10" s="22" customFormat="1" ht="13" x14ac:dyDescent="0.3">
      <c r="A20" s="13">
        <v>18</v>
      </c>
      <c r="B20" s="13" t="s">
        <v>29</v>
      </c>
      <c r="C20" s="13"/>
      <c r="D20" s="14"/>
      <c r="E20" s="15">
        <f>SUM(F20:J20)</f>
        <v>1399837.5</v>
      </c>
      <c r="F20" s="15">
        <v>0</v>
      </c>
      <c r="G20" s="15">
        <f>G14-G18</f>
        <v>0</v>
      </c>
      <c r="H20" s="15">
        <f>H14-H18</f>
        <v>0</v>
      </c>
      <c r="I20" s="15">
        <f>I14-I18</f>
        <v>0</v>
      </c>
      <c r="J20" s="15">
        <f>J14-J18</f>
        <v>1399837.5</v>
      </c>
    </row>
    <row r="21" spans="1:10" s="22" customFormat="1" ht="13" x14ac:dyDescent="0.3">
      <c r="A21" s="23">
        <v>19</v>
      </c>
      <c r="B21" s="23" t="s">
        <v>43</v>
      </c>
      <c r="C21" s="23"/>
      <c r="D21" s="24">
        <f>IRR(F21:J21)</f>
        <v>0.19999999999998486</v>
      </c>
      <c r="E21" s="25">
        <f>SUM(F21:J21)</f>
        <v>678360</v>
      </c>
      <c r="F21" s="25">
        <v>-1000000</v>
      </c>
      <c r="G21" s="25">
        <f>G10+G11</f>
        <v>0</v>
      </c>
      <c r="H21" s="25">
        <f>H15</f>
        <v>500000</v>
      </c>
      <c r="I21" s="25">
        <f>I15</f>
        <v>876200</v>
      </c>
      <c r="J21" s="25">
        <v>302160</v>
      </c>
    </row>
    <row r="22" spans="1:10" s="22" customFormat="1" ht="13" x14ac:dyDescent="0.3">
      <c r="A22" s="19">
        <v>20</v>
      </c>
      <c r="B22" s="19" t="s">
        <v>21</v>
      </c>
      <c r="C22" s="20">
        <v>0.7</v>
      </c>
      <c r="D22" s="20"/>
      <c r="E22" s="21">
        <f t="shared" ref="E22:E24" si="4">SUM(F22:J22)</f>
        <v>222030</v>
      </c>
      <c r="F22" s="21">
        <v>0</v>
      </c>
      <c r="G22" s="21">
        <v>0</v>
      </c>
      <c r="H22" s="21">
        <v>0</v>
      </c>
      <c r="I22" s="21">
        <f>I20*$C22</f>
        <v>0</v>
      </c>
      <c r="J22" s="21">
        <f>J21-J16</f>
        <v>222030</v>
      </c>
    </row>
    <row r="23" spans="1:10" s="22" customFormat="1" ht="13" x14ac:dyDescent="0.3">
      <c r="A23" s="23">
        <v>21</v>
      </c>
      <c r="B23" s="23" t="s">
        <v>24</v>
      </c>
      <c r="C23" s="24">
        <f>C24-C22</f>
        <v>0.30000000000000004</v>
      </c>
      <c r="D23" s="24"/>
      <c r="E23" s="25">
        <f t="shared" si="4"/>
        <v>95155.714285714304</v>
      </c>
      <c r="F23" s="25">
        <v>0</v>
      </c>
      <c r="G23" s="25">
        <v>0</v>
      </c>
      <c r="H23" s="25">
        <v>0</v>
      </c>
      <c r="I23" s="25">
        <f>(I22/C22)*$C23</f>
        <v>0</v>
      </c>
      <c r="J23" s="25">
        <f>(J22/C22)*$C23</f>
        <v>95155.714285714304</v>
      </c>
    </row>
    <row r="24" spans="1:10" s="22" customFormat="1" ht="13" x14ac:dyDescent="0.3">
      <c r="A24" s="19">
        <v>22</v>
      </c>
      <c r="B24" s="19" t="s">
        <v>30</v>
      </c>
      <c r="C24" s="26">
        <v>1</v>
      </c>
      <c r="D24" s="20"/>
      <c r="E24" s="21">
        <f t="shared" si="4"/>
        <v>317185.71428571432</v>
      </c>
      <c r="F24" s="21">
        <v>0</v>
      </c>
      <c r="G24" s="21">
        <f t="shared" ref="G24" si="5">SUM(G22:G23)</f>
        <v>0</v>
      </c>
      <c r="H24" s="21">
        <f t="shared" ref="H24" si="6">SUM(H22:H23)</f>
        <v>0</v>
      </c>
      <c r="I24" s="21">
        <f t="shared" ref="I24" si="7">SUM(I22:I23)</f>
        <v>0</v>
      </c>
      <c r="J24" s="21">
        <f>SUM(J22:J23)</f>
        <v>317185.71428571432</v>
      </c>
    </row>
    <row r="25" spans="1:10" s="12" customFormat="1" ht="13" x14ac:dyDescent="0.3">
      <c r="A25" s="8">
        <v>23</v>
      </c>
      <c r="B25" s="8" t="s">
        <v>32</v>
      </c>
      <c r="C25" s="8"/>
      <c r="D25" s="16"/>
      <c r="E25" s="17"/>
      <c r="F25" s="17"/>
      <c r="G25" s="17"/>
      <c r="H25" s="17"/>
      <c r="I25" s="17"/>
      <c r="J25" s="17"/>
    </row>
    <row r="26" spans="1:10" s="22" customFormat="1" ht="13" x14ac:dyDescent="0.3">
      <c r="A26" s="13">
        <v>24</v>
      </c>
      <c r="B26" s="13" t="s">
        <v>31</v>
      </c>
      <c r="C26" s="13"/>
      <c r="D26" s="14"/>
      <c r="E26" s="15">
        <f>SUM(F26:J26)</f>
        <v>1082651.7857142857</v>
      </c>
      <c r="F26" s="15">
        <v>0</v>
      </c>
      <c r="G26" s="15">
        <f>G20-G24</f>
        <v>0</v>
      </c>
      <c r="H26" s="15">
        <f>H20-H24</f>
        <v>0</v>
      </c>
      <c r="I26" s="15">
        <f>I20-I24</f>
        <v>0</v>
      </c>
      <c r="J26" s="15">
        <f>J20-J24</f>
        <v>1082651.7857142857</v>
      </c>
    </row>
    <row r="27" spans="1:10" s="22" customFormat="1" ht="13" x14ac:dyDescent="0.3">
      <c r="A27" s="23">
        <v>25</v>
      </c>
      <c r="B27" s="23" t="s">
        <v>22</v>
      </c>
      <c r="C27" s="24">
        <v>0.5</v>
      </c>
      <c r="D27" s="24"/>
      <c r="E27" s="25">
        <f>SUM(F27:J27)</f>
        <v>541325.89285714284</v>
      </c>
      <c r="F27" s="25">
        <v>0</v>
      </c>
      <c r="G27" s="25">
        <v>0</v>
      </c>
      <c r="H27" s="25">
        <v>0</v>
      </c>
      <c r="I27" s="25">
        <f>I26*$C27</f>
        <v>0</v>
      </c>
      <c r="J27" s="25">
        <f>J26*C27</f>
        <v>541325.89285714284</v>
      </c>
    </row>
    <row r="28" spans="1:10" s="22" customFormat="1" ht="13" x14ac:dyDescent="0.3">
      <c r="A28" s="19">
        <v>26</v>
      </c>
      <c r="B28" s="19" t="s">
        <v>25</v>
      </c>
      <c r="C28" s="20">
        <f>C29-C27</f>
        <v>0.5</v>
      </c>
      <c r="D28" s="20"/>
      <c r="E28" s="21">
        <f t="shared" ref="E28:E29" si="8">SUM(F28:J28)</f>
        <v>541325.89285714284</v>
      </c>
      <c r="F28" s="21">
        <v>0</v>
      </c>
      <c r="G28" s="21">
        <v>0</v>
      </c>
      <c r="H28" s="21">
        <v>0</v>
      </c>
      <c r="I28" s="21">
        <f>(I27/C27)*$C28</f>
        <v>0</v>
      </c>
      <c r="J28" s="21">
        <f>(J27/C27)*$C28</f>
        <v>541325.89285714284</v>
      </c>
    </row>
    <row r="29" spans="1:10" s="28" customFormat="1" ht="13" x14ac:dyDescent="0.3">
      <c r="A29" s="23">
        <v>27</v>
      </c>
      <c r="B29" s="23" t="s">
        <v>42</v>
      </c>
      <c r="C29" s="27">
        <v>1</v>
      </c>
      <c r="D29" s="24"/>
      <c r="E29" s="25">
        <f t="shared" si="8"/>
        <v>1082651.7857142857</v>
      </c>
      <c r="F29" s="25">
        <v>0</v>
      </c>
      <c r="G29" s="25">
        <f t="shared" ref="G29" si="9">SUM(G27:G28)</f>
        <v>0</v>
      </c>
      <c r="H29" s="25">
        <f t="shared" ref="H29" si="10">SUM(H27:H28)</f>
        <v>0</v>
      </c>
      <c r="I29" s="25">
        <f t="shared" ref="I29" si="11">SUM(I27:I28)</f>
        <v>0</v>
      </c>
      <c r="J29" s="25">
        <f>SUM(J27:J28)</f>
        <v>1082651.7857142857</v>
      </c>
    </row>
    <row r="30" spans="1:10" s="29" customFormat="1" ht="13" x14ac:dyDescent="0.3">
      <c r="A30" s="13">
        <v>28</v>
      </c>
      <c r="B30" s="13" t="s">
        <v>33</v>
      </c>
      <c r="C30" s="13"/>
      <c r="D30" s="14"/>
      <c r="E30" s="15"/>
      <c r="F30" s="15"/>
      <c r="G30" s="15"/>
      <c r="H30" s="15"/>
      <c r="I30" s="15"/>
      <c r="J30" s="15"/>
    </row>
    <row r="31" spans="1:10" s="29" customFormat="1" ht="13" x14ac:dyDescent="0.3">
      <c r="A31" s="23">
        <v>29</v>
      </c>
      <c r="B31" s="23" t="s">
        <v>34</v>
      </c>
      <c r="C31" s="8"/>
      <c r="D31" s="16"/>
      <c r="E31" s="25">
        <f>SUM(F31:J31)</f>
        <v>-1000000</v>
      </c>
      <c r="F31" s="25">
        <f>-F7</f>
        <v>-1000000</v>
      </c>
      <c r="G31" s="25">
        <f>-G7</f>
        <v>0</v>
      </c>
      <c r="H31" s="25">
        <f>-H7</f>
        <v>0</v>
      </c>
      <c r="I31" s="25">
        <f>-I7</f>
        <v>0</v>
      </c>
      <c r="J31" s="25">
        <f>-J7</f>
        <v>0</v>
      </c>
    </row>
    <row r="32" spans="1:10" s="28" customFormat="1" ht="13" x14ac:dyDescent="0.3">
      <c r="A32" s="19">
        <v>30</v>
      </c>
      <c r="B32" s="19" t="s">
        <v>35</v>
      </c>
      <c r="C32" s="19"/>
      <c r="D32" s="20"/>
      <c r="E32" s="21">
        <f t="shared" ref="E32:E37" si="12">SUM(F32:J32)</f>
        <v>181000</v>
      </c>
      <c r="F32" s="21">
        <f t="shared" ref="F32:J33" si="13">F10</f>
        <v>0</v>
      </c>
      <c r="G32" s="21">
        <f t="shared" si="13"/>
        <v>0</v>
      </c>
      <c r="H32" s="21">
        <f t="shared" si="13"/>
        <v>110000</v>
      </c>
      <c r="I32" s="21">
        <f t="shared" si="13"/>
        <v>71000</v>
      </c>
      <c r="J32" s="21">
        <f t="shared" si="13"/>
        <v>0</v>
      </c>
    </row>
    <row r="33" spans="1:10" s="28" customFormat="1" ht="13" x14ac:dyDescent="0.3">
      <c r="A33" s="23">
        <v>31</v>
      </c>
      <c r="B33" s="23" t="s">
        <v>16</v>
      </c>
      <c r="C33" s="23"/>
      <c r="D33" s="24"/>
      <c r="E33" s="25">
        <f t="shared" si="12"/>
        <v>1100000</v>
      </c>
      <c r="F33" s="25">
        <f t="shared" si="13"/>
        <v>0</v>
      </c>
      <c r="G33" s="25">
        <f t="shared" si="13"/>
        <v>0</v>
      </c>
      <c r="H33" s="25">
        <f t="shared" si="13"/>
        <v>390000</v>
      </c>
      <c r="I33" s="25">
        <f t="shared" si="13"/>
        <v>710000</v>
      </c>
      <c r="J33" s="25">
        <f t="shared" si="13"/>
        <v>0</v>
      </c>
    </row>
    <row r="34" spans="1:10" s="28" customFormat="1" ht="13" x14ac:dyDescent="0.3">
      <c r="A34" s="19">
        <v>32</v>
      </c>
      <c r="B34" s="19" t="s">
        <v>20</v>
      </c>
      <c r="C34" s="19"/>
      <c r="D34" s="20"/>
      <c r="E34" s="21">
        <f t="shared" si="12"/>
        <v>175330</v>
      </c>
      <c r="F34" s="21">
        <f>F16</f>
        <v>0</v>
      </c>
      <c r="G34" s="21">
        <f>G16</f>
        <v>0</v>
      </c>
      <c r="H34" s="21">
        <f>H16</f>
        <v>0</v>
      </c>
      <c r="I34" s="21">
        <f>I16</f>
        <v>95200</v>
      </c>
      <c r="J34" s="21">
        <f>J16</f>
        <v>80130</v>
      </c>
    </row>
    <row r="35" spans="1:10" s="28" customFormat="1" ht="13" x14ac:dyDescent="0.3">
      <c r="A35" s="23">
        <v>33</v>
      </c>
      <c r="B35" s="23" t="s">
        <v>21</v>
      </c>
      <c r="C35" s="23"/>
      <c r="D35" s="24"/>
      <c r="E35" s="25">
        <f t="shared" si="12"/>
        <v>222030</v>
      </c>
      <c r="F35" s="25">
        <f>F22</f>
        <v>0</v>
      </c>
      <c r="G35" s="25">
        <f>G22</f>
        <v>0</v>
      </c>
      <c r="H35" s="25">
        <f>H22</f>
        <v>0</v>
      </c>
      <c r="I35" s="25">
        <f>I22</f>
        <v>0</v>
      </c>
      <c r="J35" s="25">
        <f>J22</f>
        <v>222030</v>
      </c>
    </row>
    <row r="36" spans="1:10" s="28" customFormat="1" ht="13" x14ac:dyDescent="0.3">
      <c r="A36" s="19">
        <v>34</v>
      </c>
      <c r="B36" s="19" t="s">
        <v>22</v>
      </c>
      <c r="C36" s="19"/>
      <c r="D36" s="20"/>
      <c r="E36" s="21">
        <f t="shared" si="12"/>
        <v>541325.89285714284</v>
      </c>
      <c r="F36" s="21">
        <f>F27</f>
        <v>0</v>
      </c>
      <c r="G36" s="21">
        <f t="shared" ref="G36:J36" si="14">G27</f>
        <v>0</v>
      </c>
      <c r="H36" s="21">
        <f t="shared" si="14"/>
        <v>0</v>
      </c>
      <c r="I36" s="21">
        <f t="shared" si="14"/>
        <v>0</v>
      </c>
      <c r="J36" s="21">
        <f t="shared" si="14"/>
        <v>541325.89285714284</v>
      </c>
    </row>
    <row r="37" spans="1:10" s="28" customFormat="1" ht="13" x14ac:dyDescent="0.3">
      <c r="A37" s="8">
        <v>35</v>
      </c>
      <c r="B37" s="8" t="s">
        <v>41</v>
      </c>
      <c r="C37" s="8"/>
      <c r="D37" s="16">
        <f>IRR(F37:J37)</f>
        <v>0.29565386590164611</v>
      </c>
      <c r="E37" s="17">
        <f t="shared" si="12"/>
        <v>1219685.8928571427</v>
      </c>
      <c r="F37" s="17">
        <f>SUM(F31:F36)</f>
        <v>-1000000</v>
      </c>
      <c r="G37" s="17">
        <f t="shared" ref="G37:J37" si="15">SUM(G31:G36)</f>
        <v>0</v>
      </c>
      <c r="H37" s="17">
        <f t="shared" si="15"/>
        <v>500000</v>
      </c>
      <c r="I37" s="17">
        <f t="shared" si="15"/>
        <v>876200</v>
      </c>
      <c r="J37" s="17">
        <f t="shared" si="15"/>
        <v>843485.89285714284</v>
      </c>
    </row>
    <row r="38" spans="1:10" s="29" customFormat="1" ht="13" x14ac:dyDescent="0.3">
      <c r="A38" s="13">
        <v>36</v>
      </c>
      <c r="B38" s="13" t="s">
        <v>36</v>
      </c>
      <c r="C38" s="13"/>
      <c r="D38" s="14"/>
      <c r="E38" s="15"/>
      <c r="F38" s="15"/>
      <c r="G38" s="15"/>
      <c r="H38" s="15"/>
      <c r="I38" s="15"/>
      <c r="J38" s="15"/>
    </row>
    <row r="39" spans="1:10" s="29" customFormat="1" ht="13" x14ac:dyDescent="0.3">
      <c r="A39" s="23">
        <v>37</v>
      </c>
      <c r="B39" s="23" t="s">
        <v>37</v>
      </c>
      <c r="C39" s="8"/>
      <c r="D39" s="16"/>
      <c r="E39" s="25">
        <f>SUM(F39:J39)</f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</row>
    <row r="40" spans="1:10" s="28" customFormat="1" ht="13" x14ac:dyDescent="0.3">
      <c r="A40" s="19">
        <v>38</v>
      </c>
      <c r="B40" s="19" t="s">
        <v>38</v>
      </c>
      <c r="C40" s="19"/>
      <c r="D40" s="20"/>
      <c r="E40" s="21">
        <f t="shared" ref="E40:E45" si="16">SUM(F40:J40)</f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</row>
    <row r="41" spans="1:10" s="22" customFormat="1" ht="13" x14ac:dyDescent="0.3">
      <c r="A41" s="23">
        <v>39</v>
      </c>
      <c r="B41" s="23" t="s">
        <v>39</v>
      </c>
      <c r="C41" s="23"/>
      <c r="D41" s="24"/>
      <c r="E41" s="25">
        <f t="shared" si="16"/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</row>
    <row r="42" spans="1:10" s="22" customFormat="1" ht="13" x14ac:dyDescent="0.3">
      <c r="A42" s="19">
        <v>40</v>
      </c>
      <c r="B42" s="19" t="s">
        <v>23</v>
      </c>
      <c r="C42" s="19"/>
      <c r="D42" s="20"/>
      <c r="E42" s="21">
        <f t="shared" si="16"/>
        <v>43832.499999999993</v>
      </c>
      <c r="F42" s="21">
        <f>F17</f>
        <v>0</v>
      </c>
      <c r="G42" s="21">
        <f>G17</f>
        <v>0</v>
      </c>
      <c r="H42" s="21">
        <f>H17</f>
        <v>0</v>
      </c>
      <c r="I42" s="21">
        <f>I17</f>
        <v>23799.999999999996</v>
      </c>
      <c r="J42" s="21">
        <f>J17</f>
        <v>20032.499999999996</v>
      </c>
    </row>
    <row r="43" spans="1:10" s="22" customFormat="1" ht="13" x14ac:dyDescent="0.3">
      <c r="A43" s="23">
        <v>41</v>
      </c>
      <c r="B43" s="23" t="s">
        <v>24</v>
      </c>
      <c r="C43" s="23"/>
      <c r="D43" s="24"/>
      <c r="E43" s="25">
        <f t="shared" si="16"/>
        <v>95155.714285714304</v>
      </c>
      <c r="F43" s="25">
        <f>F23</f>
        <v>0</v>
      </c>
      <c r="G43" s="25">
        <f>G23</f>
        <v>0</v>
      </c>
      <c r="H43" s="25">
        <f>H23</f>
        <v>0</v>
      </c>
      <c r="I43" s="25">
        <f>I23</f>
        <v>0</v>
      </c>
      <c r="J43" s="25">
        <f>J23</f>
        <v>95155.714285714304</v>
      </c>
    </row>
    <row r="44" spans="1:10" s="22" customFormat="1" ht="13" x14ac:dyDescent="0.3">
      <c r="A44" s="19">
        <v>42</v>
      </c>
      <c r="B44" s="19" t="s">
        <v>25</v>
      </c>
      <c r="C44" s="19"/>
      <c r="D44" s="20"/>
      <c r="E44" s="21">
        <f t="shared" si="16"/>
        <v>541325.89285714284</v>
      </c>
      <c r="F44" s="21">
        <f>F28</f>
        <v>0</v>
      </c>
      <c r="G44" s="21">
        <f t="shared" ref="G44:J44" si="17">G28</f>
        <v>0</v>
      </c>
      <c r="H44" s="21">
        <f t="shared" si="17"/>
        <v>0</v>
      </c>
      <c r="I44" s="21">
        <f t="shared" si="17"/>
        <v>0</v>
      </c>
      <c r="J44" s="21">
        <f t="shared" si="17"/>
        <v>541325.89285714284</v>
      </c>
    </row>
    <row r="45" spans="1:10" s="22" customFormat="1" ht="13" x14ac:dyDescent="0.3">
      <c r="A45" s="8">
        <v>43</v>
      </c>
      <c r="B45" s="8" t="s">
        <v>40</v>
      </c>
      <c r="C45" s="8"/>
      <c r="D45" s="16"/>
      <c r="E45" s="17">
        <f t="shared" si="16"/>
        <v>680314.10714285716</v>
      </c>
      <c r="F45" s="17">
        <f>SUM(F39:F44)</f>
        <v>0</v>
      </c>
      <c r="G45" s="17">
        <f t="shared" ref="G45" si="18">SUM(G39:G44)</f>
        <v>0</v>
      </c>
      <c r="H45" s="17">
        <f t="shared" ref="H45" si="19">SUM(H39:H44)</f>
        <v>0</v>
      </c>
      <c r="I45" s="17">
        <f t="shared" ref="I45" si="20">SUM(I39:I44)</f>
        <v>23799.999999999996</v>
      </c>
      <c r="J45" s="17">
        <f t="shared" ref="J45" si="21">SUM(J39:J44)</f>
        <v>656514.10714285716</v>
      </c>
    </row>
    <row r="46" spans="1:10" s="5" customFormat="1" ht="13" x14ac:dyDescent="0.3">
      <c r="A46" s="5" t="s">
        <v>44</v>
      </c>
      <c r="D46" s="6"/>
      <c r="E46" s="7"/>
      <c r="F46" s="7"/>
      <c r="G46" s="7"/>
      <c r="H46" s="7"/>
      <c r="I46" s="7"/>
      <c r="J46" s="7"/>
    </row>
    <row r="47" spans="1:10" s="5" customFormat="1" ht="13" x14ac:dyDescent="0.3">
      <c r="D47" s="6"/>
      <c r="E47" s="7"/>
      <c r="F47" s="7"/>
      <c r="G47" s="7"/>
      <c r="H47" s="7"/>
      <c r="I47" s="7"/>
      <c r="J47" s="7"/>
    </row>
  </sheetData>
  <pageMargins left="0.7" right="0.7" top="0.75" bottom="0.75" header="0.3" footer="0.3"/>
  <pageSetup scale="60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492B1697ACA34F8F22B919AC883982" ma:contentTypeVersion="16" ma:contentTypeDescription="Create a new document." ma:contentTypeScope="" ma:versionID="57bb473492c8f742b12995fd21580b13">
  <xsd:schema xmlns:xsd="http://www.w3.org/2001/XMLSchema" xmlns:xs="http://www.w3.org/2001/XMLSchema" xmlns:p="http://schemas.microsoft.com/office/2006/metadata/properties" xmlns:ns1="http://schemas.microsoft.com/sharepoint/v3" xmlns:ns2="3527c01e-b541-4403-a81f-c50608df9019" xmlns:ns3="4890f631-c733-4b20-a136-99b0c9bb3e1f" targetNamespace="http://schemas.microsoft.com/office/2006/metadata/properties" ma:root="true" ma:fieldsID="cca43b96cd0de7eec3676c57c1cece2c" ns1:_="" ns2:_="" ns3:_="">
    <xsd:import namespace="http://schemas.microsoft.com/sharepoint/v3"/>
    <xsd:import namespace="3527c01e-b541-4403-a81f-c50608df9019"/>
    <xsd:import namespace="4890f631-c733-4b20-a136-99b0c9bb3e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c01e-b541-4403-a81f-c50608df90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144f5b13-403a-4dd3-b9ce-b7b6c8a660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90f631-c733-4b20-a136-99b0c9bb3e1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c39c7da2-290a-4bed-ac18-a598679767ff}" ma:internalName="TaxCatchAll" ma:showField="CatchAllData" ma:web="4890f631-c733-4b20-a136-99b0c9bb3e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527c01e-b541-4403-a81f-c50608df9019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  <TaxCatchAll xmlns="4890f631-c733-4b20-a136-99b0c9bb3e1f" xsi:nil="true"/>
  </documentManagement>
</p:properties>
</file>

<file path=customXml/itemProps1.xml><?xml version="1.0" encoding="utf-8"?>
<ds:datastoreItem xmlns:ds="http://schemas.openxmlformats.org/officeDocument/2006/customXml" ds:itemID="{90A10932-1035-4EE5-9E7F-8E857BB7A872}"/>
</file>

<file path=customXml/itemProps2.xml><?xml version="1.0" encoding="utf-8"?>
<ds:datastoreItem xmlns:ds="http://schemas.openxmlformats.org/officeDocument/2006/customXml" ds:itemID="{2DBD6B60-CF91-47E7-8A61-C2BF6C5268EA}"/>
</file>

<file path=customXml/itemProps3.xml><?xml version="1.0" encoding="utf-8"?>
<ds:datastoreItem xmlns:ds="http://schemas.openxmlformats.org/officeDocument/2006/customXml" ds:itemID="{CEBA8FEB-1555-4BA7-A976-FA0013ACB2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Lori Hatcher</cp:lastModifiedBy>
  <cp:lastPrinted>2022-02-19T07:52:58Z</cp:lastPrinted>
  <dcterms:created xsi:type="dcterms:W3CDTF">2022-01-11T09:28:16Z</dcterms:created>
  <dcterms:modified xsi:type="dcterms:W3CDTF">2022-11-20T21:24:19Z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0x01010071492B1697ACA34F8F22B919AC883982</vt:lpwstr>
  </property>
</Properties>
</file>